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40" activeTab="1"/>
  </bookViews>
  <sheets>
    <sheet name="TITULAIRE 2020" sheetId="1" r:id="rId1"/>
    <sheet name="TITULAIRE 2021" sheetId="2" r:id="rId2"/>
    <sheet name="CONTRACTUEL 2020" sheetId="3" r:id="rId3"/>
    <sheet name="CONTRACTUEL 2021" sheetId="4" r:id="rId4"/>
  </sheets>
  <definedNames/>
  <calcPr fullCalcOnLoad="1"/>
</workbook>
</file>

<file path=xl/sharedStrings.xml><?xml version="1.0" encoding="utf-8"?>
<sst xmlns="http://schemas.openxmlformats.org/spreadsheetml/2006/main" count="104" uniqueCount="35">
  <si>
    <t>(B) pension civile</t>
  </si>
  <si>
    <t>SFT perçu</t>
  </si>
  <si>
    <t>Trait. Brut (85%)</t>
  </si>
  <si>
    <t>Montant indice plafond</t>
  </si>
  <si>
    <t>Indemnité plafond</t>
  </si>
  <si>
    <t>Indice plafond (majoré)</t>
  </si>
  <si>
    <t>Indemnité de résidence</t>
  </si>
  <si>
    <t>Indice majoré</t>
  </si>
  <si>
    <t>Indemnité compens hausse CSG</t>
  </si>
  <si>
    <t>Calcul de l'indemnité CFP</t>
  </si>
  <si>
    <t>Traitement brut (100%)</t>
  </si>
  <si>
    <t>Valeur point d'indice</t>
  </si>
  <si>
    <t>Eléments d'informations</t>
  </si>
  <si>
    <t>(E) ind compens hausse CSG</t>
  </si>
  <si>
    <t>(D) SFT perçu</t>
  </si>
  <si>
    <t>(A) indemnité CFP (brut)</t>
  </si>
  <si>
    <t>Montant indemnité CFP net (hors PAS)</t>
  </si>
  <si>
    <t>Taux pension civile</t>
  </si>
  <si>
    <t>(C) autres cotisations*</t>
  </si>
  <si>
    <t>*CSG nd</t>
  </si>
  <si>
    <t>*CSG d</t>
  </si>
  <si>
    <t>*CRDS</t>
  </si>
  <si>
    <t>*RAFP</t>
  </si>
  <si>
    <t>Les cellules en bleu sont à remplir par l'agent sur la base des éléments de rémunération à la date de départ en formation</t>
  </si>
  <si>
    <t>Saisie des éléments permettant le calcul de l'indemnité en 2020</t>
  </si>
  <si>
    <t>Saisie des éléments permettant le calcul de l'indemnité en 2021</t>
  </si>
  <si>
    <t>Les cellules en vert sont à remplir par l'agent sur la base des éléments de rémunération à la date de départ en formation</t>
  </si>
  <si>
    <t>*IRCANTEC Tr.a</t>
  </si>
  <si>
    <t>*IRCANTEC Tr.b</t>
  </si>
  <si>
    <t>Plafond mensuel SS</t>
  </si>
  <si>
    <t>(B) Cot. Vieillesse p</t>
  </si>
  <si>
    <t>(C) Cot. Vieillesse d</t>
  </si>
  <si>
    <t>(D) autres cotisations*</t>
  </si>
  <si>
    <t>(E) SFT perçu</t>
  </si>
  <si>
    <t>(F) ind compens hausse CSG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</si>
</sst>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_ ;\-#,##0.0000\ "/>
    <numFmt numFmtId="173" formatCode="mmmm\-yy"/>
    <numFmt numFmtId="174" formatCode="#,##0.00_ ;\-#,##0.00\ "/>
    <numFmt numFmtId="175" formatCode="0.0"/>
    <numFmt numFmtId="176" formatCode="0.000"/>
    <numFmt numFmtId="177" formatCode="0.00000"/>
    <numFmt numFmtId="178" formatCode="0.0000"/>
    <numFmt numFmtId="179" formatCode="[$-40C]dddd\ d\ mmmm\ yyyy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54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33" fillId="0" borderId="0" xfId="44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40" fillId="0" borderId="0" xfId="57" applyBorder="1" applyAlignment="1">
      <alignment horizontal="centerContinuous"/>
    </xf>
    <xf numFmtId="0" fontId="40" fillId="0" borderId="0" xfId="57" applyFill="1" applyBorder="1" applyAlignment="1">
      <alignment horizontal="centerContinuous"/>
    </xf>
    <xf numFmtId="0" fontId="40" fillId="0" borderId="0" xfId="57" applyBorder="1" applyAlignment="1">
      <alignment horizontal="center"/>
    </xf>
    <xf numFmtId="0" fontId="40" fillId="0" borderId="0" xfId="57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2" fontId="0" fillId="33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4" fontId="0" fillId="33" borderId="16" xfId="0" applyNumberFormat="1" applyFont="1" applyFill="1" applyBorder="1" applyAlignment="1">
      <alignment horizontal="center" vertical="center"/>
    </xf>
    <xf numFmtId="172" fontId="3" fillId="33" borderId="10" xfId="46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2" fontId="1" fillId="0" borderId="12" xfId="0" applyNumberFormat="1" applyFont="1" applyBorder="1" applyAlignment="1">
      <alignment horizontal="left"/>
    </xf>
    <xf numFmtId="2" fontId="45" fillId="0" borderId="1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center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0" fontId="0" fillId="8" borderId="13" xfId="0" applyFont="1" applyFill="1" applyBorder="1" applyAlignment="1" applyProtection="1">
      <alignment horizontal="center" vertical="center"/>
      <protection locked="0"/>
    </xf>
    <xf numFmtId="0" fontId="0" fillId="10" borderId="13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center" vertical="center"/>
      <protection locked="0"/>
    </xf>
    <xf numFmtId="0" fontId="40" fillId="0" borderId="0" xfId="57" applyBorder="1" applyAlignment="1">
      <alignment horizontal="center" wrapText="1"/>
    </xf>
    <xf numFmtId="0" fontId="40" fillId="0" borderId="0" xfId="57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16" borderId="11" xfId="0" applyFont="1" applyFill="1" applyBorder="1" applyAlignment="1" applyProtection="1">
      <alignment horizontal="center" vertical="center"/>
      <protection locked="0"/>
    </xf>
    <xf numFmtId="0" fontId="0" fillId="16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152400</xdr:rowOff>
    </xdr:from>
    <xdr:ext cx="8658225" cy="1781175"/>
    <xdr:sp>
      <xdr:nvSpPr>
        <xdr:cNvPr id="1" name="Rectangle 1"/>
        <xdr:cNvSpPr>
          <a:spLocks/>
        </xdr:cNvSpPr>
      </xdr:nvSpPr>
      <xdr:spPr>
        <a:xfrm rot="1599908">
          <a:off x="0" y="2714625"/>
          <a:ext cx="86582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CCCC"/>
              </a:solidFill>
            </a:rPr>
            <a:t>MISE</a:t>
          </a:r>
          <a:r>
            <a:rPr lang="en-US" cap="none" sz="5400" b="1" i="0" u="none" baseline="0">
              <a:solidFill>
                <a:srgbClr val="33CCCC"/>
              </a:solidFill>
            </a:rPr>
            <a:t> A JOUR EN DECEMBRE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19050</xdr:rowOff>
    </xdr:from>
    <xdr:ext cx="8658225" cy="1781175"/>
    <xdr:sp>
      <xdr:nvSpPr>
        <xdr:cNvPr id="1" name="Rectangle 3"/>
        <xdr:cNvSpPr>
          <a:spLocks/>
        </xdr:cNvSpPr>
      </xdr:nvSpPr>
      <xdr:spPr>
        <a:xfrm rot="1599908">
          <a:off x="0" y="2419350"/>
          <a:ext cx="86582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CCCC"/>
              </a:solidFill>
            </a:rPr>
            <a:t>MISE</a:t>
          </a:r>
          <a:r>
            <a:rPr lang="en-US" cap="none" sz="5400" b="1" i="0" u="none" baseline="0">
              <a:solidFill>
                <a:srgbClr val="33CCCC"/>
              </a:solidFill>
            </a:rPr>
            <a:t> A JOUR EN DECEMBRE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8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34.7109375" style="0" customWidth="1"/>
    <col min="2" max="2" width="29.57421875" style="0" customWidth="1"/>
    <col min="3" max="3" width="10.57421875" style="0" customWidth="1"/>
    <col min="4" max="4" width="35.8515625" style="0" bestFit="1" customWidth="1"/>
    <col min="6" max="6" width="15.140625" style="0" customWidth="1"/>
  </cols>
  <sheetData>
    <row r="1" spans="1:5" ht="36" customHeight="1">
      <c r="A1" s="51" t="s">
        <v>24</v>
      </c>
      <c r="B1" s="51"/>
      <c r="C1" s="10"/>
      <c r="D1" s="52" t="s">
        <v>9</v>
      </c>
      <c r="E1" s="52"/>
    </row>
    <row r="2" spans="1:5" s="5" customFormat="1" ht="11.25" customHeight="1" thickBot="1">
      <c r="A2" s="12"/>
      <c r="B2" s="12"/>
      <c r="C2" s="11"/>
      <c r="E2" s="9"/>
    </row>
    <row r="3" spans="1:5" ht="12.75">
      <c r="A3" s="55" t="s">
        <v>23</v>
      </c>
      <c r="B3" s="56"/>
      <c r="C3" s="4"/>
      <c r="D3" s="25"/>
      <c r="E3" s="26"/>
    </row>
    <row r="4" spans="1:5" ht="12.75">
      <c r="A4" s="57"/>
      <c r="B4" s="58"/>
      <c r="D4" s="27" t="s">
        <v>10</v>
      </c>
      <c r="E4" s="28">
        <f>(B6*B14)/12</f>
        <v>0</v>
      </c>
    </row>
    <row r="5" spans="1:5" ht="12.75">
      <c r="A5" s="22"/>
      <c r="B5" s="23"/>
      <c r="D5" s="29"/>
      <c r="E5" s="30"/>
    </row>
    <row r="6" spans="1:6" ht="12.75">
      <c r="A6" s="15" t="s">
        <v>7</v>
      </c>
      <c r="B6" s="47">
        <v>0</v>
      </c>
      <c r="D6" s="27" t="s">
        <v>2</v>
      </c>
      <c r="E6" s="31">
        <f>E4*85%</f>
        <v>0</v>
      </c>
      <c r="F6" s="1"/>
    </row>
    <row r="7" spans="1:6" ht="12.75">
      <c r="A7" s="15"/>
      <c r="B7" s="16"/>
      <c r="D7" s="22"/>
      <c r="E7" s="30"/>
      <c r="F7" s="1"/>
    </row>
    <row r="8" spans="1:6" ht="12.75">
      <c r="A8" s="15" t="s">
        <v>1</v>
      </c>
      <c r="B8" s="47">
        <v>0</v>
      </c>
      <c r="D8" s="22"/>
      <c r="E8" s="30"/>
      <c r="F8" s="1"/>
    </row>
    <row r="9" spans="1:6" ht="12.75">
      <c r="A9" s="15"/>
      <c r="B9" s="16"/>
      <c r="D9" s="22"/>
      <c r="E9" s="30"/>
      <c r="F9" s="1"/>
    </row>
    <row r="10" spans="1:6" ht="13.5" thickBot="1">
      <c r="A10" s="20" t="s">
        <v>8</v>
      </c>
      <c r="B10" s="48">
        <v>0</v>
      </c>
      <c r="D10" s="22"/>
      <c r="E10" s="30"/>
      <c r="F10" s="1"/>
    </row>
    <row r="11" spans="1:6" ht="13.5" thickBot="1">
      <c r="A11" s="6"/>
      <c r="B11" s="14"/>
      <c r="D11" s="32" t="s">
        <v>15</v>
      </c>
      <c r="E11" s="33">
        <f>IF(E6&gt;B18,B18,E6)</f>
        <v>0</v>
      </c>
      <c r="F11" s="1"/>
    </row>
    <row r="12" spans="1:6" ht="12.75">
      <c r="A12" s="53" t="s">
        <v>12</v>
      </c>
      <c r="B12" s="54"/>
      <c r="C12" s="3"/>
      <c r="D12" s="34"/>
      <c r="E12" s="35"/>
      <c r="F12" s="1"/>
    </row>
    <row r="13" spans="1:8" ht="12.75">
      <c r="A13" s="15"/>
      <c r="B13" s="16"/>
      <c r="C13" s="3"/>
      <c r="D13" s="32" t="s">
        <v>0</v>
      </c>
      <c r="E13" s="36">
        <f>E4*B19/100</f>
        <v>0</v>
      </c>
      <c r="F13" s="8"/>
      <c r="H13" s="2"/>
    </row>
    <row r="14" spans="1:6" ht="12.75">
      <c r="A14" s="15" t="s">
        <v>11</v>
      </c>
      <c r="B14" s="17">
        <v>56.2323</v>
      </c>
      <c r="C14" s="7"/>
      <c r="D14" s="37"/>
      <c r="E14" s="38"/>
      <c r="F14" s="8"/>
    </row>
    <row r="15" spans="1:6" ht="12.75">
      <c r="A15" s="15" t="s">
        <v>5</v>
      </c>
      <c r="B15" s="18">
        <v>543</v>
      </c>
      <c r="D15" s="32" t="s">
        <v>18</v>
      </c>
      <c r="E15" s="33">
        <f>E24+E25+E26+E27</f>
        <v>0</v>
      </c>
      <c r="F15" s="8"/>
    </row>
    <row r="16" spans="1:6" ht="12.75">
      <c r="A16" s="15" t="s">
        <v>6</v>
      </c>
      <c r="B16" s="19">
        <f>((B15*B14)/12)*0.03</f>
        <v>76.33534725</v>
      </c>
      <c r="D16" s="37"/>
      <c r="E16" s="38"/>
      <c r="F16" s="8"/>
    </row>
    <row r="17" spans="1:6" ht="12.75">
      <c r="A17" s="15" t="s">
        <v>3</v>
      </c>
      <c r="B17" s="19">
        <f>(B15*B14)/12</f>
        <v>2544.511575</v>
      </c>
      <c r="D17" s="32" t="s">
        <v>14</v>
      </c>
      <c r="E17" s="33">
        <f>B8</f>
        <v>0</v>
      </c>
      <c r="F17" s="8"/>
    </row>
    <row r="18" spans="1:8" ht="12.75">
      <c r="A18" s="15" t="s">
        <v>4</v>
      </c>
      <c r="B18" s="19">
        <f>SUM(B16:B17)</f>
        <v>2620.84692225</v>
      </c>
      <c r="D18" s="22"/>
      <c r="E18" s="38"/>
      <c r="F18" s="8"/>
      <c r="H18" s="2"/>
    </row>
    <row r="19" spans="1:6" ht="13.5" thickBot="1">
      <c r="A19" s="42" t="s">
        <v>17</v>
      </c>
      <c r="B19" s="21">
        <v>11.1</v>
      </c>
      <c r="D19" s="32" t="s">
        <v>13</v>
      </c>
      <c r="E19" s="33">
        <f>B10</f>
        <v>0</v>
      </c>
      <c r="F19" s="8"/>
    </row>
    <row r="20" spans="4:6" ht="12.75">
      <c r="D20" s="22"/>
      <c r="E20" s="39"/>
      <c r="F20" s="1"/>
    </row>
    <row r="21" spans="4:7" ht="13.5" thickBot="1">
      <c r="D21" s="40" t="s">
        <v>16</v>
      </c>
      <c r="E21" s="41">
        <f>+E11+E17+E19-E13-E15</f>
        <v>0</v>
      </c>
      <c r="F21" s="1"/>
      <c r="G21" s="2"/>
    </row>
    <row r="22" spans="5:7" ht="12.75">
      <c r="E22" s="2"/>
      <c r="G22" s="2"/>
    </row>
    <row r="23" ht="12.75">
      <c r="E23" s="2"/>
    </row>
    <row r="24" spans="4:5" ht="12.75">
      <c r="D24" s="43" t="s">
        <v>19</v>
      </c>
      <c r="E24" s="44">
        <f>((E11+E17+E19)*0.9825)*0.024</f>
        <v>0</v>
      </c>
    </row>
    <row r="25" spans="3:5" ht="12.75">
      <c r="C25" s="2"/>
      <c r="D25" s="45" t="s">
        <v>20</v>
      </c>
      <c r="E25" s="44">
        <f>((E11+E17+E19)*0.9825)*0.068</f>
        <v>0</v>
      </c>
    </row>
    <row r="26" spans="4:5" ht="12.75">
      <c r="D26" s="43" t="s">
        <v>21</v>
      </c>
      <c r="E26" s="44">
        <f>((E11+E17+E19)*0.9825)*0.005</f>
        <v>0</v>
      </c>
    </row>
    <row r="27" spans="4:5" ht="12.75">
      <c r="D27" s="45" t="s">
        <v>22</v>
      </c>
      <c r="E27" s="44">
        <f>(E17+E19)*0.05</f>
        <v>0</v>
      </c>
    </row>
    <row r="28" ht="12.75">
      <c r="E28" s="24"/>
    </row>
  </sheetData>
  <sheetProtection password="ED9E" sheet="1"/>
  <mergeCells count="4">
    <mergeCell ref="A1:B1"/>
    <mergeCell ref="D1:E1"/>
    <mergeCell ref="A12:B12"/>
    <mergeCell ref="A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8"/>
  <sheetViews>
    <sheetView tabSelected="1" workbookViewId="0" topLeftCell="A1">
      <selection activeCell="H33" sqref="H33"/>
    </sheetView>
  </sheetViews>
  <sheetFormatPr defaultColWidth="11.421875" defaultRowHeight="12.75"/>
  <cols>
    <col min="1" max="1" width="34.7109375" style="0" customWidth="1"/>
    <col min="2" max="2" width="29.57421875" style="0" customWidth="1"/>
    <col min="3" max="3" width="10.57421875" style="0" customWidth="1"/>
    <col min="4" max="4" width="35.8515625" style="0" bestFit="1" customWidth="1"/>
    <col min="6" max="6" width="15.140625" style="0" customWidth="1"/>
  </cols>
  <sheetData>
    <row r="1" spans="1:5" ht="36" customHeight="1">
      <c r="A1" s="51" t="s">
        <v>25</v>
      </c>
      <c r="B1" s="51"/>
      <c r="C1" s="10"/>
      <c r="D1" s="52" t="s">
        <v>9</v>
      </c>
      <c r="E1" s="52"/>
    </row>
    <row r="2" spans="1:5" s="5" customFormat="1" ht="11.25" customHeight="1" thickBot="1">
      <c r="A2" s="13"/>
      <c r="B2" s="13"/>
      <c r="C2" s="11"/>
      <c r="E2" s="9"/>
    </row>
    <row r="3" spans="1:5" ht="12.75">
      <c r="A3" s="55" t="s">
        <v>26</v>
      </c>
      <c r="B3" s="56"/>
      <c r="C3" s="4"/>
      <c r="D3" s="25"/>
      <c r="E3" s="26"/>
    </row>
    <row r="4" spans="1:5" ht="12.75">
      <c r="A4" s="57"/>
      <c r="B4" s="58"/>
      <c r="D4" s="27" t="s">
        <v>10</v>
      </c>
      <c r="E4" s="28">
        <f>(B6*B14)/12</f>
        <v>0</v>
      </c>
    </row>
    <row r="5" spans="1:5" ht="12.75">
      <c r="A5" s="22"/>
      <c r="B5" s="23"/>
      <c r="D5" s="29"/>
      <c r="E5" s="30"/>
    </row>
    <row r="6" spans="1:6" ht="12.75">
      <c r="A6" s="15" t="s">
        <v>7</v>
      </c>
      <c r="B6" s="50">
        <v>0</v>
      </c>
      <c r="D6" s="27" t="s">
        <v>2</v>
      </c>
      <c r="E6" s="31">
        <f>E4*85%</f>
        <v>0</v>
      </c>
      <c r="F6" s="1"/>
    </row>
    <row r="7" spans="1:6" ht="12.75">
      <c r="A7" s="15"/>
      <c r="B7" s="16"/>
      <c r="D7" s="22"/>
      <c r="E7" s="30"/>
      <c r="F7" s="1"/>
    </row>
    <row r="8" spans="1:6" ht="12.75">
      <c r="A8" s="15" t="s">
        <v>1</v>
      </c>
      <c r="B8" s="50">
        <v>0</v>
      </c>
      <c r="D8" s="22"/>
      <c r="E8" s="30"/>
      <c r="F8" s="1"/>
    </row>
    <row r="9" spans="1:6" ht="12.75">
      <c r="A9" s="15"/>
      <c r="B9" s="16"/>
      <c r="D9" s="22"/>
      <c r="E9" s="30"/>
      <c r="F9" s="1"/>
    </row>
    <row r="10" spans="1:6" ht="13.5" thickBot="1">
      <c r="A10" s="20" t="s">
        <v>8</v>
      </c>
      <c r="B10" s="49">
        <v>0</v>
      </c>
      <c r="D10" s="22"/>
      <c r="E10" s="30"/>
      <c r="F10" s="1"/>
    </row>
    <row r="11" spans="1:6" ht="13.5" thickBot="1">
      <c r="A11" s="6"/>
      <c r="B11" s="14"/>
      <c r="D11" s="32" t="s">
        <v>15</v>
      </c>
      <c r="E11" s="33">
        <f>IF(E6&gt;B18,B18,E6)</f>
        <v>0</v>
      </c>
      <c r="F11" s="1"/>
    </row>
    <row r="12" spans="1:6" ht="12.75">
      <c r="A12" s="53" t="s">
        <v>12</v>
      </c>
      <c r="B12" s="54"/>
      <c r="C12" s="3"/>
      <c r="D12" s="34"/>
      <c r="E12" s="35"/>
      <c r="F12" s="1"/>
    </row>
    <row r="13" spans="1:8" ht="12.75">
      <c r="A13" s="15"/>
      <c r="B13" s="16"/>
      <c r="C13" s="3"/>
      <c r="D13" s="32" t="s">
        <v>0</v>
      </c>
      <c r="E13" s="36">
        <f>E4*B19/100</f>
        <v>0</v>
      </c>
      <c r="F13" s="8"/>
      <c r="H13" s="2"/>
    </row>
    <row r="14" spans="1:6" ht="12.75">
      <c r="A14" s="15" t="s">
        <v>11</v>
      </c>
      <c r="B14" s="17">
        <v>56.2323</v>
      </c>
      <c r="C14" s="7"/>
      <c r="D14" s="37"/>
      <c r="E14" s="38"/>
      <c r="F14" s="8"/>
    </row>
    <row r="15" spans="1:6" ht="12.75">
      <c r="A15" s="15" t="s">
        <v>5</v>
      </c>
      <c r="B15" s="18">
        <v>543</v>
      </c>
      <c r="D15" s="32" t="s">
        <v>18</v>
      </c>
      <c r="E15" s="33">
        <f>E24+E25+E26+E27</f>
        <v>0</v>
      </c>
      <c r="F15" s="8"/>
    </row>
    <row r="16" spans="1:6" ht="12.75">
      <c r="A16" s="15" t="s">
        <v>6</v>
      </c>
      <c r="B16" s="19">
        <f>((B15*B14)/12)*0.03</f>
        <v>76.33534725</v>
      </c>
      <c r="D16" s="37"/>
      <c r="E16" s="38"/>
      <c r="F16" s="8"/>
    </row>
    <row r="17" spans="1:6" ht="12.75">
      <c r="A17" s="15" t="s">
        <v>3</v>
      </c>
      <c r="B17" s="19">
        <f>(B15*B14)/12</f>
        <v>2544.511575</v>
      </c>
      <c r="D17" s="32" t="s">
        <v>14</v>
      </c>
      <c r="E17" s="33">
        <f>B8</f>
        <v>0</v>
      </c>
      <c r="F17" s="8"/>
    </row>
    <row r="18" spans="1:8" ht="12.75">
      <c r="A18" s="15" t="s">
        <v>4</v>
      </c>
      <c r="B18" s="19">
        <f>SUM(B16:B17)</f>
        <v>2620.84692225</v>
      </c>
      <c r="D18" s="22"/>
      <c r="E18" s="38"/>
      <c r="F18" s="8"/>
      <c r="H18" s="2"/>
    </row>
    <row r="19" spans="1:6" ht="13.5" thickBot="1">
      <c r="A19" s="42" t="s">
        <v>17</v>
      </c>
      <c r="B19" s="46">
        <v>11.1</v>
      </c>
      <c r="D19" s="32" t="s">
        <v>13</v>
      </c>
      <c r="E19" s="33">
        <f>B10</f>
        <v>0</v>
      </c>
      <c r="F19" s="8"/>
    </row>
    <row r="20" spans="4:6" ht="12.75">
      <c r="D20" s="22"/>
      <c r="E20" s="39"/>
      <c r="F20" s="1"/>
    </row>
    <row r="21" spans="4:7" ht="13.5" thickBot="1">
      <c r="D21" s="40" t="s">
        <v>16</v>
      </c>
      <c r="E21" s="41">
        <f>+E11+E17+E19-E13-E15</f>
        <v>0</v>
      </c>
      <c r="F21" s="1"/>
      <c r="G21" s="2"/>
    </row>
    <row r="22" spans="5:7" ht="12.75">
      <c r="E22" s="2"/>
      <c r="G22" s="2"/>
    </row>
    <row r="23" ht="12.75">
      <c r="E23" s="2"/>
    </row>
    <row r="24" spans="4:5" ht="12.75">
      <c r="D24" s="43" t="s">
        <v>19</v>
      </c>
      <c r="E24" s="44">
        <f>((E11+E17+E19)*0.9825)*0.024</f>
        <v>0</v>
      </c>
    </row>
    <row r="25" spans="3:5" ht="12.75">
      <c r="C25" s="2"/>
      <c r="D25" s="45" t="s">
        <v>20</v>
      </c>
      <c r="E25" s="44">
        <f>((E11+E17+E19)*0.9825)*0.068</f>
        <v>0</v>
      </c>
    </row>
    <row r="26" spans="4:5" ht="12.75">
      <c r="D26" s="43" t="s">
        <v>21</v>
      </c>
      <c r="E26" s="44">
        <f>((E11+E17+E19)*0.9825)*0.005</f>
        <v>0</v>
      </c>
    </row>
    <row r="27" spans="4:5" ht="12.75">
      <c r="D27" s="45" t="s">
        <v>22</v>
      </c>
      <c r="E27" s="44">
        <f>(E17+E19)*0.05</f>
        <v>0</v>
      </c>
    </row>
    <row r="28" ht="12.75">
      <c r="E28" s="24"/>
    </row>
  </sheetData>
  <sheetProtection password="ED9E" sheet="1"/>
  <mergeCells count="4">
    <mergeCell ref="A1:B1"/>
    <mergeCell ref="D1:E1"/>
    <mergeCell ref="A3:B4"/>
    <mergeCell ref="A12:B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9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4.7109375" style="0" customWidth="1"/>
    <col min="2" max="2" width="29.57421875" style="0" customWidth="1"/>
    <col min="3" max="3" width="10.57421875" style="0" customWidth="1"/>
    <col min="4" max="4" width="35.8515625" style="0" bestFit="1" customWidth="1"/>
  </cols>
  <sheetData>
    <row r="1" spans="1:5" ht="36" customHeight="1">
      <c r="A1" s="51" t="s">
        <v>24</v>
      </c>
      <c r="B1" s="51"/>
      <c r="C1" s="10"/>
      <c r="D1" s="52" t="s">
        <v>9</v>
      </c>
      <c r="E1" s="52"/>
    </row>
    <row r="2" spans="1:5" s="5" customFormat="1" ht="11.25" customHeight="1" thickBot="1">
      <c r="A2" s="13"/>
      <c r="B2" s="13"/>
      <c r="C2" s="11"/>
      <c r="E2" s="9"/>
    </row>
    <row r="3" spans="1:5" ht="12.75">
      <c r="A3" s="55" t="s">
        <v>23</v>
      </c>
      <c r="B3" s="56"/>
      <c r="C3" s="4"/>
      <c r="D3" s="25"/>
      <c r="E3" s="26"/>
    </row>
    <row r="4" spans="1:5" ht="12.75">
      <c r="A4" s="57"/>
      <c r="B4" s="58"/>
      <c r="D4" s="27" t="s">
        <v>10</v>
      </c>
      <c r="E4" s="28">
        <f>(B6*B14)/12</f>
        <v>1616.6786250000002</v>
      </c>
    </row>
    <row r="5" spans="1:5" ht="12.75">
      <c r="A5" s="22"/>
      <c r="B5" s="23"/>
      <c r="D5" s="29"/>
      <c r="E5" s="30"/>
    </row>
    <row r="6" spans="1:5" ht="12.75">
      <c r="A6" s="15" t="s">
        <v>7</v>
      </c>
      <c r="B6" s="47">
        <v>345</v>
      </c>
      <c r="D6" s="27" t="s">
        <v>2</v>
      </c>
      <c r="E6" s="31">
        <f>E4*85%</f>
        <v>1374.17683125</v>
      </c>
    </row>
    <row r="7" spans="1:5" ht="12.75">
      <c r="A7" s="15"/>
      <c r="B7" s="16"/>
      <c r="D7" s="22"/>
      <c r="E7" s="30"/>
    </row>
    <row r="8" spans="1:5" ht="12.75">
      <c r="A8" s="15" t="s">
        <v>1</v>
      </c>
      <c r="B8" s="47">
        <v>2.29</v>
      </c>
      <c r="D8" s="22"/>
      <c r="E8" s="30"/>
    </row>
    <row r="9" spans="1:5" ht="12.75">
      <c r="A9" s="15"/>
      <c r="B9" s="16"/>
      <c r="D9" s="22"/>
      <c r="E9" s="30"/>
    </row>
    <row r="10" spans="1:5" ht="13.5" thickBot="1">
      <c r="A10" s="20" t="s">
        <v>8</v>
      </c>
      <c r="B10" s="48">
        <v>20</v>
      </c>
      <c r="D10" s="32" t="s">
        <v>15</v>
      </c>
      <c r="E10" s="33">
        <f>IF(E6&gt;B18,B18,E6)</f>
        <v>1374.17683125</v>
      </c>
    </row>
    <row r="11" spans="1:5" ht="13.5" thickBot="1">
      <c r="A11" s="6"/>
      <c r="B11" s="14"/>
      <c r="D11" s="34"/>
      <c r="E11" s="35"/>
    </row>
    <row r="12" spans="1:5" ht="12.75">
      <c r="A12" s="53" t="s">
        <v>12</v>
      </c>
      <c r="B12" s="54"/>
      <c r="C12" s="3"/>
      <c r="D12" s="32" t="s">
        <v>30</v>
      </c>
      <c r="E12" s="36">
        <f>IF((E4+E18+E20)&lt;=B19,(E4+E18+E20)*(6.9/100),(B19*0.069))</f>
        <v>113.08883512500002</v>
      </c>
    </row>
    <row r="13" spans="1:7" ht="12.75">
      <c r="A13" s="15"/>
      <c r="B13" s="16"/>
      <c r="C13" s="3"/>
      <c r="D13" s="32"/>
      <c r="E13" s="59"/>
      <c r="G13" s="2"/>
    </row>
    <row r="14" spans="1:5" ht="12.75">
      <c r="A14" s="15" t="s">
        <v>11</v>
      </c>
      <c r="B14" s="17">
        <v>56.2323</v>
      </c>
      <c r="C14" s="7"/>
      <c r="D14" s="32" t="s">
        <v>31</v>
      </c>
      <c r="E14" s="36">
        <f>(E4+E18+E20)*(0.4/100)</f>
        <v>6.555874500000001</v>
      </c>
    </row>
    <row r="15" spans="1:5" ht="12.75">
      <c r="A15" s="15" t="s">
        <v>5</v>
      </c>
      <c r="B15" s="18">
        <v>543</v>
      </c>
      <c r="D15" s="37"/>
      <c r="E15" s="38"/>
    </row>
    <row r="16" spans="1:5" ht="12.75">
      <c r="A16" s="15" t="s">
        <v>6</v>
      </c>
      <c r="B16" s="19">
        <f>((B15*B14)/12)*0.03</f>
        <v>76.33534725</v>
      </c>
      <c r="D16" s="32" t="s">
        <v>32</v>
      </c>
      <c r="E16" s="33">
        <f>E25+E26+E27+E28+E29</f>
        <v>172.18785146020315</v>
      </c>
    </row>
    <row r="17" spans="1:5" ht="12.75">
      <c r="A17" s="15" t="s">
        <v>3</v>
      </c>
      <c r="B17" s="19">
        <f>(B15*B14)/12</f>
        <v>2544.511575</v>
      </c>
      <c r="D17" s="37"/>
      <c r="E17" s="38"/>
    </row>
    <row r="18" spans="1:7" ht="12.75">
      <c r="A18" s="15" t="s">
        <v>4</v>
      </c>
      <c r="B18" s="19">
        <f>SUM(B16:B17)</f>
        <v>2620.84692225</v>
      </c>
      <c r="D18" s="32" t="s">
        <v>33</v>
      </c>
      <c r="E18" s="33">
        <f>B8</f>
        <v>2.29</v>
      </c>
      <c r="G18" s="2"/>
    </row>
    <row r="19" spans="1:5" ht="13.5" thickBot="1">
      <c r="A19" s="42" t="s">
        <v>29</v>
      </c>
      <c r="B19" s="60">
        <v>3428</v>
      </c>
      <c r="D19" s="22"/>
      <c r="E19" s="38"/>
    </row>
    <row r="20" spans="4:5" ht="12.75">
      <c r="D20" s="32" t="s">
        <v>34</v>
      </c>
      <c r="E20" s="33">
        <f>B10</f>
        <v>20</v>
      </c>
    </row>
    <row r="21" spans="4:6" ht="12.75">
      <c r="D21" s="22"/>
      <c r="E21" s="39"/>
      <c r="F21" s="2"/>
    </row>
    <row r="22" spans="4:6" ht="13.5" thickBot="1">
      <c r="D22" s="40" t="s">
        <v>16</v>
      </c>
      <c r="E22" s="41">
        <f>E10+E18+E20-E12-E16-E14</f>
        <v>1104.6342701647968</v>
      </c>
      <c r="F22" s="2"/>
    </row>
    <row r="23" ht="12.75">
      <c r="E23" s="2"/>
    </row>
    <row r="24" ht="12.75">
      <c r="E24" s="2"/>
    </row>
    <row r="25" spans="3:5" ht="12.75">
      <c r="C25" s="2"/>
      <c r="D25" s="43" t="s">
        <v>19</v>
      </c>
      <c r="E25" s="44">
        <f>((E10+E18+E20)*0.9825)*0.024</f>
        <v>32.928687880875</v>
      </c>
    </row>
    <row r="26" spans="4:5" ht="12.75">
      <c r="D26" s="45" t="s">
        <v>20</v>
      </c>
      <c r="E26" s="44">
        <f>((E10+E18+E20)*0.9825)*0.068</f>
        <v>93.29794899581252</v>
      </c>
    </row>
    <row r="27" spans="4:5" ht="12.75">
      <c r="D27" s="43" t="s">
        <v>21</v>
      </c>
      <c r="E27" s="44">
        <f>((E10+E18+E20)*0.9825)*0.005</f>
        <v>6.860143308515626</v>
      </c>
    </row>
    <row r="28" spans="4:5" ht="12.75">
      <c r="D28" s="45" t="s">
        <v>27</v>
      </c>
      <c r="E28" s="44">
        <f>IF((E6+E18+E20)&lt;=B19,(E6+E18+E20)*0.028,(B19*0.028))</f>
        <v>39.101071275</v>
      </c>
    </row>
    <row r="29" spans="4:5" ht="12.75">
      <c r="D29" s="45" t="s">
        <v>28</v>
      </c>
      <c r="E29" s="44">
        <f>IF((E6+E18+E20)&gt;B19,(E6+E18+E20-B19)*(6.95/100),0)</f>
        <v>0</v>
      </c>
    </row>
  </sheetData>
  <sheetProtection password="ED9E" sheet="1"/>
  <mergeCells count="4">
    <mergeCell ref="A1:B1"/>
    <mergeCell ref="D1:E1"/>
    <mergeCell ref="A3:B4"/>
    <mergeCell ref="A12:B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9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34.7109375" style="0" customWidth="1"/>
    <col min="2" max="2" width="29.57421875" style="0" customWidth="1"/>
    <col min="3" max="3" width="10.57421875" style="0" customWidth="1"/>
    <col min="4" max="4" width="35.8515625" style="0" bestFit="1" customWidth="1"/>
    <col min="6" max="6" width="15.140625" style="0" customWidth="1"/>
  </cols>
  <sheetData>
    <row r="1" spans="1:5" ht="36" customHeight="1">
      <c r="A1" s="51" t="s">
        <v>24</v>
      </c>
      <c r="B1" s="51"/>
      <c r="C1" s="10"/>
      <c r="D1" s="52" t="s">
        <v>9</v>
      </c>
      <c r="E1" s="52"/>
    </row>
    <row r="2" spans="1:5" s="5" customFormat="1" ht="11.25" customHeight="1" thickBot="1">
      <c r="A2" s="13"/>
      <c r="B2" s="13"/>
      <c r="C2" s="11"/>
      <c r="E2" s="9"/>
    </row>
    <row r="3" spans="1:5" ht="12.75">
      <c r="A3" s="55" t="s">
        <v>23</v>
      </c>
      <c r="B3" s="56"/>
      <c r="C3" s="4"/>
      <c r="D3" s="25"/>
      <c r="E3" s="26"/>
    </row>
    <row r="4" spans="1:5" ht="12.75">
      <c r="A4" s="57"/>
      <c r="B4" s="58"/>
      <c r="D4" s="27" t="s">
        <v>10</v>
      </c>
      <c r="E4" s="28">
        <f>(B6*B14)/12</f>
        <v>2108.71125</v>
      </c>
    </row>
    <row r="5" spans="1:5" ht="12.75">
      <c r="A5" s="22"/>
      <c r="B5" s="23"/>
      <c r="D5" s="29"/>
      <c r="E5" s="30"/>
    </row>
    <row r="6" spans="1:6" ht="12.75">
      <c r="A6" s="15" t="s">
        <v>7</v>
      </c>
      <c r="B6" s="61">
        <v>450</v>
      </c>
      <c r="D6" s="27" t="s">
        <v>2</v>
      </c>
      <c r="E6" s="31">
        <f>E4*85%</f>
        <v>1792.4045624999999</v>
      </c>
      <c r="F6" s="1"/>
    </row>
    <row r="7" spans="1:6" ht="12.75">
      <c r="A7" s="15"/>
      <c r="B7" s="16"/>
      <c r="D7" s="22"/>
      <c r="E7" s="30"/>
      <c r="F7" s="1"/>
    </row>
    <row r="8" spans="1:6" ht="12.75">
      <c r="A8" s="15" t="s">
        <v>1</v>
      </c>
      <c r="B8" s="61">
        <v>80</v>
      </c>
      <c r="D8" s="22"/>
      <c r="E8" s="30"/>
      <c r="F8" s="1"/>
    </row>
    <row r="9" spans="1:6" ht="12.75">
      <c r="A9" s="15"/>
      <c r="B9" s="16"/>
      <c r="D9" s="22"/>
      <c r="E9" s="30"/>
      <c r="F9" s="1"/>
    </row>
    <row r="10" spans="1:6" ht="13.5" thickBot="1">
      <c r="A10" s="20" t="s">
        <v>8</v>
      </c>
      <c r="B10" s="62">
        <v>20</v>
      </c>
      <c r="D10" s="32" t="s">
        <v>15</v>
      </c>
      <c r="E10" s="33">
        <f>IF(E6&gt;B18,B18,E6)</f>
        <v>1792.4045624999999</v>
      </c>
      <c r="F10" s="1"/>
    </row>
    <row r="11" spans="1:6" ht="13.5" thickBot="1">
      <c r="A11" s="6"/>
      <c r="B11" s="14"/>
      <c r="D11" s="34"/>
      <c r="E11" s="35"/>
      <c r="F11" s="1"/>
    </row>
    <row r="12" spans="1:6" ht="12.75">
      <c r="A12" s="53" t="s">
        <v>12</v>
      </c>
      <c r="B12" s="54"/>
      <c r="C12" s="3"/>
      <c r="D12" s="32" t="s">
        <v>30</v>
      </c>
      <c r="E12" s="36">
        <f>IF((E4+E18+E20)&lt;=B19,(E4+E18+E20)*(6.9/100),(B19*0.069))</f>
        <v>152.40107625</v>
      </c>
      <c r="F12" s="1"/>
    </row>
    <row r="13" spans="1:8" ht="12.75">
      <c r="A13" s="15"/>
      <c r="B13" s="16"/>
      <c r="C13" s="3"/>
      <c r="D13" s="32"/>
      <c r="E13" s="59"/>
      <c r="F13" s="8"/>
      <c r="H13" s="2"/>
    </row>
    <row r="14" spans="1:6" ht="12.75">
      <c r="A14" s="15" t="s">
        <v>11</v>
      </c>
      <c r="B14" s="17">
        <v>56.2323</v>
      </c>
      <c r="C14" s="7"/>
      <c r="D14" s="32" t="s">
        <v>31</v>
      </c>
      <c r="E14" s="36">
        <f>(E4+E18+E20)*(0.4/100)</f>
        <v>8.834845</v>
      </c>
      <c r="F14" s="8"/>
    </row>
    <row r="15" spans="1:6" ht="12.75">
      <c r="A15" s="15" t="s">
        <v>5</v>
      </c>
      <c r="B15" s="18">
        <v>543</v>
      </c>
      <c r="D15" s="37"/>
      <c r="E15" s="38"/>
      <c r="F15" s="8"/>
    </row>
    <row r="16" spans="1:6" ht="12.75">
      <c r="A16" s="15" t="s">
        <v>6</v>
      </c>
      <c r="B16" s="19">
        <f>((B15*B14)/12)*0.03</f>
        <v>76.33534725</v>
      </c>
      <c r="D16" s="32" t="s">
        <v>32</v>
      </c>
      <c r="E16" s="33">
        <f>E25+E26+E27+E28+E29</f>
        <v>233.33821356765625</v>
      </c>
      <c r="F16" s="8"/>
    </row>
    <row r="17" spans="1:6" ht="12.75">
      <c r="A17" s="15" t="s">
        <v>3</v>
      </c>
      <c r="B17" s="19">
        <f>(B15*B14)/12</f>
        <v>2544.511575</v>
      </c>
      <c r="D17" s="37"/>
      <c r="E17" s="38"/>
      <c r="F17" s="8"/>
    </row>
    <row r="18" spans="1:8" ht="12.75">
      <c r="A18" s="15" t="s">
        <v>4</v>
      </c>
      <c r="B18" s="19">
        <f>SUM(B16:B17)</f>
        <v>2620.84692225</v>
      </c>
      <c r="D18" s="32" t="s">
        <v>33</v>
      </c>
      <c r="E18" s="33">
        <f>B8</f>
        <v>80</v>
      </c>
      <c r="F18" s="8"/>
      <c r="H18" s="2"/>
    </row>
    <row r="19" spans="1:6" ht="13.5" thickBot="1">
      <c r="A19" s="42" t="s">
        <v>29</v>
      </c>
      <c r="B19" s="60">
        <v>3428</v>
      </c>
      <c r="D19" s="22"/>
      <c r="E19" s="38"/>
      <c r="F19" s="8"/>
    </row>
    <row r="20" spans="4:6" ht="12.75">
      <c r="D20" s="32" t="s">
        <v>34</v>
      </c>
      <c r="E20" s="33">
        <f>B10</f>
        <v>20</v>
      </c>
      <c r="F20" s="1"/>
    </row>
    <row r="21" spans="4:7" ht="12.75">
      <c r="D21" s="22"/>
      <c r="E21" s="39"/>
      <c r="F21" s="1"/>
      <c r="G21" s="2"/>
    </row>
    <row r="22" spans="4:7" ht="13.5" thickBot="1">
      <c r="D22" s="40" t="s">
        <v>16</v>
      </c>
      <c r="E22" s="41">
        <f>E10+E18+E20-E12-E16-E14</f>
        <v>1497.8304276823435</v>
      </c>
      <c r="G22" s="2"/>
    </row>
    <row r="23" ht="12.75">
      <c r="E23" s="2"/>
    </row>
    <row r="24" ht="12.75">
      <c r="E24" s="2"/>
    </row>
    <row r="25" spans="3:5" ht="12.75">
      <c r="C25" s="2"/>
      <c r="D25" s="43" t="s">
        <v>19</v>
      </c>
      <c r="E25" s="44">
        <f>((E10+E18+E20)*0.9825)*0.024</f>
        <v>44.62289958375</v>
      </c>
    </row>
    <row r="26" spans="4:5" ht="12.75">
      <c r="D26" s="45" t="s">
        <v>20</v>
      </c>
      <c r="E26" s="44">
        <f>((E10+E18+E20)*0.9825)*0.068</f>
        <v>126.43154882062501</v>
      </c>
    </row>
    <row r="27" spans="4:5" ht="12.75">
      <c r="D27" s="43" t="s">
        <v>21</v>
      </c>
      <c r="E27" s="44">
        <f>((E10+E18+E20)*0.9825)*0.005</f>
        <v>9.29643741328125</v>
      </c>
    </row>
    <row r="28" spans="4:5" ht="12.75">
      <c r="D28" s="45" t="s">
        <v>27</v>
      </c>
      <c r="E28" s="44">
        <f>IF((E6+E18+E20)&lt;=B19,(E6+E18+E20)*0.028,(B19*0.028))</f>
        <v>52.98732775</v>
      </c>
    </row>
    <row r="29" spans="4:5" ht="12.75">
      <c r="D29" s="45" t="s">
        <v>28</v>
      </c>
      <c r="E29" s="44">
        <f>IF((E6+E18+E20)&gt;B19,(E6+E18+E20-B19)*(6.95/100),0)</f>
        <v>0</v>
      </c>
    </row>
  </sheetData>
  <sheetProtection password="ED9E" sheet="1"/>
  <mergeCells count="4">
    <mergeCell ref="A1:B1"/>
    <mergeCell ref="D1:E1"/>
    <mergeCell ref="A3:B4"/>
    <mergeCell ref="A12:B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Nathalie Castillo</cp:lastModifiedBy>
  <cp:lastPrinted>2007-09-06T07:12:07Z</cp:lastPrinted>
  <dcterms:created xsi:type="dcterms:W3CDTF">2001-09-26T08:22:47Z</dcterms:created>
  <dcterms:modified xsi:type="dcterms:W3CDTF">2020-11-06T14:41:20Z</dcterms:modified>
  <cp:category/>
  <cp:version/>
  <cp:contentType/>
  <cp:contentStatus/>
</cp:coreProperties>
</file>